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1_ Strands\4_Space\Secondary\Year 10\Capital airways\To edit\from Trish\"/>
    </mc:Choice>
  </mc:AlternateContent>
  <xr:revisionPtr revIDLastSave="0" documentId="13_ncr:1_{CFFBFF71-79EF-4AE3-9816-A9C334978354}" xr6:coauthVersionLast="47" xr6:coauthVersionMax="47" xr10:uidLastSave="{00000000-0000-0000-0000-000000000000}"/>
  <bookViews>
    <workbookView xWindow="1170" yWindow="1170" windowWidth="21600" windowHeight="11175" xr2:uid="{90F3D9E4-014C-EE4F-9769-D035CAB3434D}"/>
  </bookViews>
  <sheets>
    <sheet name="Distances" sheetId="1" r:id="rId1"/>
    <sheet name="Populations" sheetId="5" r:id="rId2"/>
    <sheet name="Passengers" sheetId="2" r:id="rId3"/>
    <sheet name="Model" sheetId="3" r:id="rId4"/>
    <sheet name="Planes and fuel" sheetId="4" r:id="rId5"/>
  </sheets>
  <definedNames>
    <definedName name="FUELPRICE">Model!$C$27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3" l="1"/>
  <c r="F8" i="3"/>
  <c r="H8" i="3" s="1"/>
  <c r="S8" i="3" s="1"/>
  <c r="T8" i="3" s="1"/>
  <c r="F9" i="3"/>
  <c r="H9" i="3" s="1"/>
  <c r="S9" i="3" s="1"/>
  <c r="T9" i="3" s="1"/>
  <c r="F10" i="3"/>
  <c r="H10" i="3" s="1"/>
  <c r="S10" i="3" s="1"/>
  <c r="T10" i="3" s="1"/>
  <c r="F11" i="3"/>
  <c r="F12" i="3"/>
  <c r="H12" i="3" s="1"/>
  <c r="S12" i="3" s="1"/>
  <c r="T12" i="3" s="1"/>
  <c r="F13" i="3"/>
  <c r="H13" i="3" s="1"/>
  <c r="S13" i="3" s="1"/>
  <c r="T13" i="3" s="1"/>
  <c r="F14" i="3"/>
  <c r="H14" i="3" s="1"/>
  <c r="S14" i="3" s="1"/>
  <c r="T14" i="3" s="1"/>
  <c r="F15" i="3"/>
  <c r="H15" i="3" s="1"/>
  <c r="S15" i="3" s="1"/>
  <c r="T15" i="3" s="1"/>
  <c r="F16" i="3"/>
  <c r="N7" i="3"/>
  <c r="N8" i="3"/>
  <c r="N9" i="3"/>
  <c r="N10" i="3"/>
  <c r="N11" i="3"/>
  <c r="N12" i="3"/>
  <c r="N13" i="3"/>
  <c r="N14" i="3"/>
  <c r="N15" i="3"/>
  <c r="N16" i="3"/>
  <c r="O7" i="3"/>
  <c r="O8" i="3"/>
  <c r="O9" i="3"/>
  <c r="O10" i="3"/>
  <c r="P10" i="3" s="1"/>
  <c r="O11" i="3"/>
  <c r="O12" i="3"/>
  <c r="O13" i="3"/>
  <c r="O14" i="3"/>
  <c r="O15" i="3"/>
  <c r="P15" i="3" s="1"/>
  <c r="Q15" i="3" s="1"/>
  <c r="O16" i="3"/>
  <c r="N5" i="3"/>
  <c r="C26" i="3"/>
  <c r="C27" i="3" s="1"/>
  <c r="F7" i="3"/>
  <c r="H7" i="3" s="1"/>
  <c r="J7" i="3" s="1"/>
  <c r="L7" i="3" s="1"/>
  <c r="H11" i="3"/>
  <c r="S11" i="3" s="1"/>
  <c r="T11" i="3" s="1"/>
  <c r="H16" i="3"/>
  <c r="S16" i="3" s="1"/>
  <c r="T16" i="3" s="1"/>
  <c r="F5" i="3"/>
  <c r="H5" i="3" s="1"/>
  <c r="D7" i="3"/>
  <c r="D8" i="3"/>
  <c r="D9" i="3"/>
  <c r="D10" i="3"/>
  <c r="D11" i="3"/>
  <c r="D12" i="3"/>
  <c r="D13" i="3"/>
  <c r="D14" i="3"/>
  <c r="D15" i="3"/>
  <c r="D16" i="3"/>
  <c r="O5" i="3"/>
  <c r="D5" i="3"/>
  <c r="Q10" i="3" l="1"/>
  <c r="P12" i="3"/>
  <c r="Q12" i="3" s="1"/>
  <c r="V12" i="3" s="1"/>
  <c r="P9" i="3"/>
  <c r="Q9" i="3" s="1"/>
  <c r="P11" i="3"/>
  <c r="Q11" i="3" s="1"/>
  <c r="V11" i="3" s="1"/>
  <c r="P16" i="3"/>
  <c r="Q16" i="3"/>
  <c r="V16" i="3" s="1"/>
  <c r="P8" i="3"/>
  <c r="Q8" i="3" s="1"/>
  <c r="V8" i="3" s="1"/>
  <c r="P5" i="3"/>
  <c r="V15" i="3"/>
  <c r="P7" i="3"/>
  <c r="Q7" i="3" s="1"/>
  <c r="S7" i="3"/>
  <c r="T7" i="3" s="1"/>
  <c r="P14" i="3"/>
  <c r="Q14" i="3" s="1"/>
  <c r="V14" i="3" s="1"/>
  <c r="P13" i="3"/>
  <c r="Q13" i="3" s="1"/>
  <c r="V13" i="3" s="1"/>
  <c r="V10" i="3"/>
  <c r="V9" i="3"/>
  <c r="J14" i="3"/>
  <c r="L14" i="3" s="1"/>
  <c r="U14" i="3" s="1"/>
  <c r="J12" i="3"/>
  <c r="L12" i="3" s="1"/>
  <c r="U12" i="3" s="1"/>
  <c r="J8" i="3"/>
  <c r="L8" i="3" s="1"/>
  <c r="U8" i="3" s="1"/>
  <c r="J13" i="3"/>
  <c r="L13" i="3" s="1"/>
  <c r="U13" i="3" s="1"/>
  <c r="J11" i="3"/>
  <c r="L11" i="3" s="1"/>
  <c r="U11" i="3" s="1"/>
  <c r="J10" i="3"/>
  <c r="L10" i="3" s="1"/>
  <c r="U10" i="3" s="1"/>
  <c r="J5" i="3"/>
  <c r="L5" i="3" s="1"/>
  <c r="U5" i="3" s="1"/>
  <c r="J9" i="3"/>
  <c r="L9" i="3" s="1"/>
  <c r="U9" i="3" s="1"/>
  <c r="J16" i="3"/>
  <c r="L16" i="3" s="1"/>
  <c r="U16" i="3" s="1"/>
  <c r="J15" i="3"/>
  <c r="L15" i="3" s="1"/>
  <c r="U15" i="3" s="1"/>
  <c r="W15" i="3" s="1"/>
  <c r="U7" i="3"/>
  <c r="U18" i="3" s="1"/>
  <c r="S5" i="3"/>
  <c r="T5" i="3" s="1"/>
  <c r="Q5" i="3"/>
  <c r="V5" i="3" l="1"/>
  <c r="W16" i="3"/>
  <c r="W8" i="3"/>
  <c r="W10" i="3"/>
  <c r="W11" i="3"/>
  <c r="W14" i="3"/>
  <c r="W12" i="3"/>
  <c r="W13" i="3"/>
  <c r="W9" i="3"/>
  <c r="V7" i="3"/>
  <c r="V18" i="3" s="1"/>
  <c r="W5" i="3"/>
  <c r="W7" i="3" l="1"/>
  <c r="W18" i="3" s="1"/>
</calcChain>
</file>

<file path=xl/sharedStrings.xml><?xml version="1.0" encoding="utf-8"?>
<sst xmlns="http://schemas.openxmlformats.org/spreadsheetml/2006/main" count="92" uniqueCount="65">
  <si>
    <t>Sydney</t>
  </si>
  <si>
    <t>Melbourne</t>
  </si>
  <si>
    <t>Brisbane</t>
  </si>
  <si>
    <t>Perth</t>
  </si>
  <si>
    <t>Canberra</t>
  </si>
  <si>
    <t>Darwin</t>
  </si>
  <si>
    <t>Hobart</t>
  </si>
  <si>
    <t>Adelaide</t>
  </si>
  <si>
    <t>Distances in km between capitals</t>
  </si>
  <si>
    <t>Route number</t>
  </si>
  <si>
    <t>Example</t>
  </si>
  <si>
    <t xml:space="preserve">Route description </t>
  </si>
  <si>
    <t>Passenger demand (daily)</t>
  </si>
  <si>
    <t>ADL-BNE</t>
  </si>
  <si>
    <t>Capital Airways</t>
  </si>
  <si>
    <t>Average capacity</t>
  </si>
  <si>
    <t>Ticket revenue</t>
  </si>
  <si>
    <t>Ticket revenue per day</t>
  </si>
  <si>
    <t>Boeing 737-Max 7</t>
  </si>
  <si>
    <t>Airbus 321 neo</t>
  </si>
  <si>
    <t>Fuel burn kg/km</t>
  </si>
  <si>
    <t>Passengers</t>
  </si>
  <si>
    <t>Fuel usage kg/km</t>
  </si>
  <si>
    <t>Plane</t>
  </si>
  <si>
    <t>Plane capacity (max passengers)</t>
  </si>
  <si>
    <t>Actual passengers per flight</t>
  </si>
  <si>
    <t>Number of flights per day</t>
  </si>
  <si>
    <t>Passenger demand (monthly) from graph</t>
  </si>
  <si>
    <t>Current price A1 jet fuel</t>
  </si>
  <si>
    <t>Price per kg</t>
  </si>
  <si>
    <t>Plane and passengers</t>
  </si>
  <si>
    <t>Fuel usage and cost</t>
  </si>
  <si>
    <t>Ticket price (pre GST)</t>
  </si>
  <si>
    <t>Summary profit calculation</t>
  </si>
  <si>
    <t>Fuel price:</t>
  </si>
  <si>
    <t>Actual passengers per day</t>
  </si>
  <si>
    <t>Cost of fuel per day</t>
  </si>
  <si>
    <t>Airport &amp; ground staff fees</t>
  </si>
  <si>
    <t>Airport &amp; ground staff fees per passenger</t>
  </si>
  <si>
    <t>Airport &amp; ground staff fees per flight</t>
  </si>
  <si>
    <t>Airport &amp; ground staff fees per day</t>
  </si>
  <si>
    <t>Total cost per day</t>
  </si>
  <si>
    <t>Total revenue per day</t>
  </si>
  <si>
    <t>Profit per day</t>
  </si>
  <si>
    <t>Route distance</t>
  </si>
  <si>
    <t>Distance flown in day</t>
  </si>
  <si>
    <t>Fuel used per day</t>
  </si>
  <si>
    <t>Notes</t>
  </si>
  <si>
    <t xml:space="preserve">Planes are rarely full. Choose how full (%) each plane is on average. </t>
  </si>
  <si>
    <t>Choose a ticket price that you think is viable.  Higher prices mean lower capacity. Check what competitors are charging.</t>
  </si>
  <si>
    <t>Find the route distance in the 'Distances' tab and type it in here</t>
  </si>
  <si>
    <t>Assume ground staff costs of $50 and airport fees of $30 (BNE, MEL, SYD) and $20 at other airports per passenger</t>
  </si>
  <si>
    <t>Automatically calculated</t>
  </si>
  <si>
    <t>Automatically calculated. Check this makes sense compared to the passenger demand daily</t>
  </si>
  <si>
    <t>TOTAL across all 10 routes</t>
  </si>
  <si>
    <t>You have 5 Boeing 737-Max 7 planes (140 passengers) and 5 Airbus 321 neos (220 passengers). Choose your plane using the drop-down menu</t>
  </si>
  <si>
    <t xml:space="preserve">Choose 10 routes to operate, ensuring that all capitals can be reached. </t>
  </si>
  <si>
    <t>Chosen routes</t>
  </si>
  <si>
    <t>Market size</t>
  </si>
  <si>
    <t>Enter the monthly passenger demand from the graph in the  'Passengers' tab. Make an estimate for routes not included in the graph.</t>
  </si>
  <si>
    <t>Passenger number on major Australian routes (April 2023)</t>
  </si>
  <si>
    <t>Populations of Australian capitals</t>
  </si>
  <si>
    <t>Capacity will pre-populate based on your chosen plane.</t>
  </si>
  <si>
    <t>Choose how many flights per day. You will need to include some time for flights to turn around and think about how long the flight is.</t>
  </si>
  <si>
    <t>Fuel usage will pre-populate based on your chosen plane.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</si>
</sst>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#\ ##0"/>
    <numFmt numFmtId="169" formatCode="&quot;$&quot;0&quot; per tonne&quot;"/>
    <numFmt numFmtId="170" formatCode="&quot;$&quot;#,##0.00"/>
    <numFmt numFmtId="171" formatCode="&quot;$&quot;#\ ##0_);[Red]\(&quot;$&quot;#\ ##0\)"/>
    <numFmt numFmtId="172" formatCode="&quot;$&quot;#\ ##0_);\(&quot;$&quot;#\ ##0\)"/>
    <numFmt numFmtId="173" formatCode="\ #\ ###\ 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Helvetica"/>
      <family val="2"/>
    </font>
    <font>
      <sz val="16"/>
      <color rgb="FF000000"/>
      <name val="Helvetica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166" fontId="0" fillId="0" borderId="0" xfId="1" applyFont="1"/>
    <xf numFmtId="167" fontId="0" fillId="0" borderId="0" xfId="1" applyNumberFormat="1" applyFont="1"/>
    <xf numFmtId="168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168" fontId="0" fillId="3" borderId="4" xfId="0" applyNumberFormat="1" applyFill="1" applyBorder="1" applyAlignment="1">
      <alignment horizontal="center" wrapText="1"/>
    </xf>
    <xf numFmtId="168" fontId="0" fillId="0" borderId="5" xfId="1" applyNumberFormat="1" applyFont="1" applyBorder="1" applyAlignment="1">
      <alignment horizontal="right"/>
    </xf>
    <xf numFmtId="168" fontId="0" fillId="3" borderId="4" xfId="0" applyNumberFormat="1" applyFill="1" applyBorder="1" applyAlignment="1">
      <alignment horizontal="center"/>
    </xf>
    <xf numFmtId="168" fontId="0" fillId="3" borderId="6" xfId="0" applyNumberFormat="1" applyFill="1" applyBorder="1" applyAlignment="1">
      <alignment horizontal="center"/>
    </xf>
    <xf numFmtId="168" fontId="0" fillId="0" borderId="7" xfId="1" applyNumberFormat="1" applyFont="1" applyBorder="1" applyAlignment="1">
      <alignment horizontal="right"/>
    </xf>
    <xf numFmtId="171" fontId="0" fillId="0" borderId="5" xfId="0" applyNumberFormat="1" applyBorder="1" applyAlignment="1">
      <alignment horizontal="center"/>
    </xf>
    <xf numFmtId="172" fontId="0" fillId="0" borderId="0" xfId="2" applyNumberFormat="1" applyFon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172" fontId="0" fillId="0" borderId="8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9" fontId="0" fillId="3" borderId="8" xfId="0" applyNumberFormat="1" applyFill="1" applyBorder="1" applyAlignment="1">
      <alignment horizontal="center"/>
    </xf>
    <xf numFmtId="171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169" fontId="0" fillId="4" borderId="0" xfId="0" applyNumberFormat="1" applyFill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8" fontId="0" fillId="2" borderId="12" xfId="0" applyNumberFormat="1" applyFill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8" fontId="0" fillId="5" borderId="12" xfId="0" applyNumberForma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173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70555</xdr:colOff>
      <xdr:row>3</xdr:row>
      <xdr:rowOff>112888</xdr:rowOff>
    </xdr:from>
    <xdr:to>
      <xdr:col>9</xdr:col>
      <xdr:colOff>166511</xdr:colOff>
      <xdr:row>42</xdr:row>
      <xdr:rowOff>30891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37ED3B02-9AF5-94FC-E4CA-592AE31FA601}"/>
            </a:ext>
          </a:extLst>
        </xdr:cNvPr>
        <xdr:cNvGrpSpPr/>
      </xdr:nvGrpSpPr>
      <xdr:grpSpPr>
        <a:xfrm>
          <a:off x="388055" y="779638"/>
          <a:ext cx="7207956" cy="7760253"/>
          <a:chOff x="635000" y="0"/>
          <a:chExt cx="7200900" cy="783715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625D2B38-8CF3-C3E3-E96F-91A8E6182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5000" y="0"/>
            <a:ext cx="7200900" cy="7837158"/>
          </a:xfrm>
          <a:prstGeom prst="rect">
            <a:avLst/>
          </a:prstGeom>
        </xdr:spPr>
      </xdr:pic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59946CD3-6FE2-736C-A6BB-F34C482C85AC}"/>
              </a:ext>
            </a:extLst>
          </xdr:cNvPr>
          <xdr:cNvGrpSpPr/>
        </xdr:nvGrpSpPr>
        <xdr:grpSpPr>
          <a:xfrm>
            <a:off x="4787900" y="444500"/>
            <a:ext cx="952500" cy="6451600"/>
            <a:chOff x="4787900" y="444500"/>
            <a:chExt cx="952500" cy="6451600"/>
          </a:xfrm>
        </xdr:grpSpPr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09D972A6-D320-9743-AF16-ECE5C5A102F7}"/>
                </a:ext>
              </a:extLst>
            </xdr:cNvPr>
            <xdr:cNvCxnSpPr/>
          </xdr:nvCxnSpPr>
          <xdr:spPr>
            <a:xfrm flipH="1" flipV="1">
              <a:off x="57277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>
              <a:extLst>
                <a:ext uri="{FF2B5EF4-FFF2-40B4-BE49-F238E27FC236}">
                  <a16:creationId xmlns:a16="http://schemas.microsoft.com/office/drawing/2014/main" id="{7ADD0828-D940-7F49-B97C-32818E9D7DB1}"/>
                </a:ext>
              </a:extLst>
            </xdr:cNvPr>
            <xdr:cNvCxnSpPr/>
          </xdr:nvCxnSpPr>
          <xdr:spPr>
            <a:xfrm flipV="1">
              <a:off x="5435600" y="469900"/>
              <a:ext cx="12700" cy="64135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>
              <a:extLst>
                <a:ext uri="{FF2B5EF4-FFF2-40B4-BE49-F238E27FC236}">
                  <a16:creationId xmlns:a16="http://schemas.microsoft.com/office/drawing/2014/main" id="{D80E4A8E-6EF1-7E47-BE2B-978A3341534D}"/>
                </a:ext>
              </a:extLst>
            </xdr:cNvPr>
            <xdr:cNvCxnSpPr/>
          </xdr:nvCxnSpPr>
          <xdr:spPr>
            <a:xfrm flipH="1" flipV="1">
              <a:off x="5092700" y="4572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>
              <a:extLst>
                <a:ext uri="{FF2B5EF4-FFF2-40B4-BE49-F238E27FC236}">
                  <a16:creationId xmlns:a16="http://schemas.microsoft.com/office/drawing/2014/main" id="{1C2B1F80-521F-A44F-AD6E-68C816CD8A59}"/>
                </a:ext>
              </a:extLst>
            </xdr:cNvPr>
            <xdr:cNvCxnSpPr/>
          </xdr:nvCxnSpPr>
          <xdr:spPr>
            <a:xfrm flipH="1" flipV="1">
              <a:off x="47879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7B789377-18DD-6446-B99B-D78E65F7F683}"/>
              </a:ext>
            </a:extLst>
          </xdr:cNvPr>
          <xdr:cNvGrpSpPr/>
        </xdr:nvGrpSpPr>
        <xdr:grpSpPr>
          <a:xfrm>
            <a:off x="3213100" y="457200"/>
            <a:ext cx="952500" cy="6451600"/>
            <a:chOff x="4787900" y="444500"/>
            <a:chExt cx="952500" cy="6451600"/>
          </a:xfrm>
        </xdr:grpSpPr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C953FD8F-05A3-908D-ECDC-93FB659A98CF}"/>
                </a:ext>
              </a:extLst>
            </xdr:cNvPr>
            <xdr:cNvCxnSpPr/>
          </xdr:nvCxnSpPr>
          <xdr:spPr>
            <a:xfrm flipH="1" flipV="1">
              <a:off x="57277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7B7FAD1A-D8DC-ED8F-09DD-E4FE70640D01}"/>
                </a:ext>
              </a:extLst>
            </xdr:cNvPr>
            <xdr:cNvCxnSpPr/>
          </xdr:nvCxnSpPr>
          <xdr:spPr>
            <a:xfrm flipV="1">
              <a:off x="5435600" y="469900"/>
              <a:ext cx="12700" cy="64135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>
              <a:extLst>
                <a:ext uri="{FF2B5EF4-FFF2-40B4-BE49-F238E27FC236}">
                  <a16:creationId xmlns:a16="http://schemas.microsoft.com/office/drawing/2014/main" id="{0E2D2340-0DB1-45FA-A1DF-4D3A6DDF10AB}"/>
                </a:ext>
              </a:extLst>
            </xdr:cNvPr>
            <xdr:cNvCxnSpPr/>
          </xdr:nvCxnSpPr>
          <xdr:spPr>
            <a:xfrm flipH="1" flipV="1">
              <a:off x="5092700" y="4572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>
              <a:extLst>
                <a:ext uri="{FF2B5EF4-FFF2-40B4-BE49-F238E27FC236}">
                  <a16:creationId xmlns:a16="http://schemas.microsoft.com/office/drawing/2014/main" id="{52FACA59-5D13-5796-3182-D99902D88726}"/>
                </a:ext>
              </a:extLst>
            </xdr:cNvPr>
            <xdr:cNvCxnSpPr/>
          </xdr:nvCxnSpPr>
          <xdr:spPr>
            <a:xfrm flipH="1" flipV="1">
              <a:off x="47879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FEA2EC26-F0E5-E842-B884-DCE8615ACE2B}"/>
              </a:ext>
            </a:extLst>
          </xdr:cNvPr>
          <xdr:cNvGrpSpPr/>
        </xdr:nvGrpSpPr>
        <xdr:grpSpPr>
          <a:xfrm>
            <a:off x="1549400" y="431800"/>
            <a:ext cx="952500" cy="6451600"/>
            <a:chOff x="4787900" y="444500"/>
            <a:chExt cx="952500" cy="6451600"/>
          </a:xfrm>
        </xdr:grpSpPr>
        <xdr:cxnSp macro="">
          <xdr:nvCxnSpPr>
            <xdr:cNvPr id="27" name="Straight Connector 26">
              <a:extLst>
                <a:ext uri="{FF2B5EF4-FFF2-40B4-BE49-F238E27FC236}">
                  <a16:creationId xmlns:a16="http://schemas.microsoft.com/office/drawing/2014/main" id="{08E7DACC-CFB4-80CA-D710-9B665711B5C3}"/>
                </a:ext>
              </a:extLst>
            </xdr:cNvPr>
            <xdr:cNvCxnSpPr/>
          </xdr:nvCxnSpPr>
          <xdr:spPr>
            <a:xfrm flipH="1" flipV="1">
              <a:off x="57277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>
              <a:extLst>
                <a:ext uri="{FF2B5EF4-FFF2-40B4-BE49-F238E27FC236}">
                  <a16:creationId xmlns:a16="http://schemas.microsoft.com/office/drawing/2014/main" id="{D21C12B7-0914-2C38-A862-0CDE6824DB64}"/>
                </a:ext>
              </a:extLst>
            </xdr:cNvPr>
            <xdr:cNvCxnSpPr/>
          </xdr:nvCxnSpPr>
          <xdr:spPr>
            <a:xfrm flipV="1">
              <a:off x="5435600" y="469900"/>
              <a:ext cx="12700" cy="64135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>
              <a:extLst>
                <a:ext uri="{FF2B5EF4-FFF2-40B4-BE49-F238E27FC236}">
                  <a16:creationId xmlns:a16="http://schemas.microsoft.com/office/drawing/2014/main" id="{33636C3C-3C89-00C7-6677-6BB658079FAC}"/>
                </a:ext>
              </a:extLst>
            </xdr:cNvPr>
            <xdr:cNvCxnSpPr/>
          </xdr:nvCxnSpPr>
          <xdr:spPr>
            <a:xfrm flipH="1" flipV="1">
              <a:off x="5092700" y="4572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>
              <a:extLst>
                <a:ext uri="{FF2B5EF4-FFF2-40B4-BE49-F238E27FC236}">
                  <a16:creationId xmlns:a16="http://schemas.microsoft.com/office/drawing/2014/main" id="{ED016FD4-B844-F95F-73CB-C1BCBE1E4701}"/>
                </a:ext>
              </a:extLst>
            </xdr:cNvPr>
            <xdr:cNvCxnSpPr/>
          </xdr:nvCxnSpPr>
          <xdr:spPr>
            <a:xfrm flipH="1" flipV="1">
              <a:off x="4787900" y="444500"/>
              <a:ext cx="12700" cy="64389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1E8C-E825-DA46-AA02-933AB59C28C8}">
  <dimension ref="A1:M29"/>
  <sheetViews>
    <sheetView tabSelected="1" workbookViewId="0">
      <selection activeCell="K2" sqref="K2:P5"/>
    </sheetView>
  </sheetViews>
  <sheetFormatPr defaultColWidth="10.625" defaultRowHeight="15.75" x14ac:dyDescent="0.25"/>
  <cols>
    <col min="2" max="8" width="10" customWidth="1"/>
    <col min="9" max="9" width="10" style="1" customWidth="1"/>
  </cols>
  <sheetData>
    <row r="1" spans="1:13" ht="21" x14ac:dyDescent="0.35">
      <c r="A1" s="63" t="s">
        <v>8</v>
      </c>
    </row>
    <row r="3" spans="1:13" x14ac:dyDescent="0.25">
      <c r="A3" s="1"/>
      <c r="B3" s="57" t="s">
        <v>0</v>
      </c>
      <c r="C3" s="57" t="s">
        <v>1</v>
      </c>
      <c r="D3" s="57" t="s">
        <v>2</v>
      </c>
      <c r="E3" s="57" t="s">
        <v>3</v>
      </c>
      <c r="F3" s="57" t="s">
        <v>4</v>
      </c>
      <c r="G3" s="57" t="s">
        <v>5</v>
      </c>
      <c r="H3" s="57" t="s">
        <v>7</v>
      </c>
      <c r="I3" s="57" t="s">
        <v>6</v>
      </c>
      <c r="K3" s="5"/>
      <c r="L3" s="5"/>
      <c r="M3" s="5"/>
    </row>
    <row r="4" spans="1:13" x14ac:dyDescent="0.25">
      <c r="A4" s="60" t="s">
        <v>0</v>
      </c>
      <c r="B4" s="61"/>
      <c r="C4" s="58">
        <v>714</v>
      </c>
      <c r="D4" s="58">
        <v>731</v>
      </c>
      <c r="E4" s="58">
        <v>3297</v>
      </c>
      <c r="F4" s="58">
        <v>246</v>
      </c>
      <c r="G4" s="58">
        <v>3144</v>
      </c>
      <c r="H4" s="58">
        <v>1163</v>
      </c>
      <c r="I4" s="58">
        <v>1059</v>
      </c>
      <c r="K4" s="5"/>
      <c r="L4" s="5"/>
      <c r="M4" s="5"/>
    </row>
    <row r="5" spans="1:13" x14ac:dyDescent="0.25">
      <c r="A5" s="57" t="s">
        <v>1</v>
      </c>
      <c r="B5" s="59">
        <v>714</v>
      </c>
      <c r="C5" s="61"/>
      <c r="D5" s="59">
        <v>1374</v>
      </c>
      <c r="E5" s="59">
        <v>2728</v>
      </c>
      <c r="F5" s="59">
        <v>468</v>
      </c>
      <c r="G5" s="59">
        <v>3142</v>
      </c>
      <c r="H5" s="59">
        <v>654</v>
      </c>
      <c r="I5" s="59">
        <v>598</v>
      </c>
    </row>
    <row r="6" spans="1:13" x14ac:dyDescent="0.25">
      <c r="A6" s="60" t="s">
        <v>2</v>
      </c>
      <c r="B6" s="58">
        <v>731</v>
      </c>
      <c r="C6" s="58">
        <v>1374</v>
      </c>
      <c r="D6" s="61"/>
      <c r="E6" s="58">
        <v>3612</v>
      </c>
      <c r="F6" s="58">
        <v>942</v>
      </c>
      <c r="G6" s="58">
        <v>2846</v>
      </c>
      <c r="H6" s="58">
        <v>1601</v>
      </c>
      <c r="I6" s="58">
        <v>1789</v>
      </c>
    </row>
    <row r="7" spans="1:13" x14ac:dyDescent="0.25">
      <c r="A7" s="57" t="s">
        <v>3</v>
      </c>
      <c r="B7" s="59">
        <v>3297</v>
      </c>
      <c r="C7" s="59">
        <v>2728</v>
      </c>
      <c r="D7" s="59">
        <v>3612</v>
      </c>
      <c r="E7" s="61"/>
      <c r="F7" s="59">
        <v>3095</v>
      </c>
      <c r="G7" s="59">
        <v>2648</v>
      </c>
      <c r="H7" s="59">
        <v>2131</v>
      </c>
      <c r="I7" s="59">
        <v>3010</v>
      </c>
    </row>
    <row r="8" spans="1:13" x14ac:dyDescent="0.25">
      <c r="A8" s="60" t="s">
        <v>4</v>
      </c>
      <c r="B8" s="58">
        <v>246</v>
      </c>
      <c r="C8" s="58">
        <v>468</v>
      </c>
      <c r="D8" s="58">
        <v>942</v>
      </c>
      <c r="E8" s="58">
        <v>3095</v>
      </c>
      <c r="F8" s="61"/>
      <c r="G8" s="58">
        <v>3127</v>
      </c>
      <c r="H8" s="58">
        <v>947</v>
      </c>
      <c r="I8" s="58">
        <v>833</v>
      </c>
    </row>
    <row r="9" spans="1:13" x14ac:dyDescent="0.25">
      <c r="A9" s="57" t="s">
        <v>5</v>
      </c>
      <c r="B9" s="59">
        <v>3144</v>
      </c>
      <c r="C9" s="59">
        <v>3142</v>
      </c>
      <c r="D9" s="59">
        <v>2846</v>
      </c>
      <c r="E9" s="59">
        <v>2648</v>
      </c>
      <c r="F9" s="59">
        <v>3127</v>
      </c>
      <c r="G9" s="61"/>
      <c r="H9" s="59">
        <v>2618</v>
      </c>
      <c r="I9" s="59">
        <v>3736</v>
      </c>
    </row>
    <row r="10" spans="1:13" x14ac:dyDescent="0.25">
      <c r="A10" s="60" t="s">
        <v>7</v>
      </c>
      <c r="B10" s="58">
        <v>1163</v>
      </c>
      <c r="C10" s="58">
        <v>654</v>
      </c>
      <c r="D10" s="58">
        <v>1601</v>
      </c>
      <c r="E10" s="58">
        <v>2131</v>
      </c>
      <c r="F10" s="58">
        <v>947</v>
      </c>
      <c r="G10" s="58">
        <v>2618</v>
      </c>
      <c r="H10" s="61"/>
      <c r="I10" s="58">
        <v>1162</v>
      </c>
    </row>
    <row r="11" spans="1:13" x14ac:dyDescent="0.25">
      <c r="A11" s="57" t="s">
        <v>6</v>
      </c>
      <c r="B11" s="59">
        <v>1059</v>
      </c>
      <c r="C11" s="59">
        <v>598</v>
      </c>
      <c r="D11" s="59">
        <v>1789</v>
      </c>
      <c r="E11" s="59">
        <v>3010</v>
      </c>
      <c r="F11" s="59">
        <v>833</v>
      </c>
      <c r="G11" s="59">
        <v>3736</v>
      </c>
      <c r="H11" s="59">
        <v>1162</v>
      </c>
      <c r="I11" s="61"/>
    </row>
    <row r="12" spans="1:13" x14ac:dyDescent="0.25">
      <c r="A12" s="5"/>
    </row>
    <row r="22" spans="4:4" x14ac:dyDescent="0.25">
      <c r="D22" s="3"/>
    </row>
    <row r="23" spans="4:4" x14ac:dyDescent="0.25">
      <c r="D23" s="3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106C-D577-E44D-B6C5-F63A70DE63D3}">
  <dimension ref="A1:G11"/>
  <sheetViews>
    <sheetView workbookViewId="0">
      <selection sqref="A1:B10"/>
    </sheetView>
  </sheetViews>
  <sheetFormatPr defaultColWidth="10.625" defaultRowHeight="15.75" x14ac:dyDescent="0.25"/>
  <cols>
    <col min="2" max="2" width="11.875" bestFit="1" customWidth="1"/>
    <col min="5" max="5" width="20.375" customWidth="1"/>
  </cols>
  <sheetData>
    <row r="1" spans="1:7" ht="21" x14ac:dyDescent="0.35">
      <c r="A1" s="63" t="s">
        <v>61</v>
      </c>
    </row>
    <row r="3" spans="1:7" x14ac:dyDescent="0.25">
      <c r="A3" s="68" t="s">
        <v>0</v>
      </c>
      <c r="B3" s="67">
        <v>5259764</v>
      </c>
    </row>
    <row r="4" spans="1:7" ht="20.25" x14ac:dyDescent="0.3">
      <c r="A4" s="68" t="s">
        <v>1</v>
      </c>
      <c r="B4" s="67">
        <v>4976157</v>
      </c>
      <c r="D4" s="64"/>
      <c r="F4" s="65"/>
      <c r="G4" s="66"/>
    </row>
    <row r="5" spans="1:7" ht="20.25" x14ac:dyDescent="0.3">
      <c r="A5" s="68" t="s">
        <v>2</v>
      </c>
      <c r="B5" s="67">
        <v>2568927</v>
      </c>
      <c r="D5" s="64"/>
      <c r="F5" s="65"/>
      <c r="G5" s="66"/>
    </row>
    <row r="6" spans="1:7" ht="20.25" x14ac:dyDescent="0.3">
      <c r="A6" s="68" t="s">
        <v>3</v>
      </c>
      <c r="B6" s="67">
        <v>2192229</v>
      </c>
      <c r="D6" s="64"/>
      <c r="F6" s="65"/>
      <c r="G6" s="66"/>
    </row>
    <row r="7" spans="1:7" ht="20.25" x14ac:dyDescent="0.3">
      <c r="A7" s="68" t="s">
        <v>4</v>
      </c>
      <c r="B7" s="67">
        <v>453558</v>
      </c>
      <c r="D7" s="64"/>
      <c r="F7" s="65"/>
      <c r="G7" s="66"/>
    </row>
    <row r="8" spans="1:7" ht="20.25" x14ac:dyDescent="0.3">
      <c r="A8" s="68" t="s">
        <v>5</v>
      </c>
      <c r="B8" s="67">
        <v>148801</v>
      </c>
      <c r="D8" s="64"/>
      <c r="F8" s="65"/>
      <c r="G8" s="66"/>
    </row>
    <row r="9" spans="1:7" ht="20.25" x14ac:dyDescent="0.3">
      <c r="A9" s="68" t="s">
        <v>7</v>
      </c>
      <c r="B9" s="67">
        <v>1402393</v>
      </c>
      <c r="D9" s="64"/>
      <c r="F9" s="65"/>
      <c r="G9" s="66"/>
    </row>
    <row r="10" spans="1:7" ht="20.25" x14ac:dyDescent="0.3">
      <c r="A10" s="68" t="s">
        <v>6</v>
      </c>
      <c r="B10" s="67">
        <v>251047</v>
      </c>
      <c r="D10" s="64"/>
      <c r="F10" s="65"/>
      <c r="G10" s="66"/>
    </row>
    <row r="11" spans="1:7" ht="20.25" x14ac:dyDescent="0.3">
      <c r="B11" s="67"/>
      <c r="D11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C2DA-DCDF-F949-AFF6-0F6204F583CC}">
  <dimension ref="A2:M29"/>
  <sheetViews>
    <sheetView topLeftCell="A6" zoomScale="90" zoomScaleNormal="90" workbookViewId="0">
      <selection activeCell="B2" sqref="B2"/>
    </sheetView>
  </sheetViews>
  <sheetFormatPr defaultColWidth="10.625" defaultRowHeight="15.75" x14ac:dyDescent="0.25"/>
  <cols>
    <col min="1" max="1" width="4.125" customWidth="1"/>
    <col min="2" max="8" width="11.625" customWidth="1"/>
    <col min="9" max="9" width="11.625" style="1" customWidth="1"/>
  </cols>
  <sheetData>
    <row r="2" spans="1:13" ht="21" x14ac:dyDescent="0.25">
      <c r="B2" s="62" t="s">
        <v>60</v>
      </c>
    </row>
    <row r="3" spans="1:13" x14ac:dyDescent="0.25">
      <c r="A3" s="1"/>
      <c r="C3" s="6"/>
      <c r="D3" s="6"/>
      <c r="E3" s="6"/>
      <c r="F3" s="6"/>
      <c r="G3" s="6"/>
      <c r="H3" s="6"/>
      <c r="I3" s="6"/>
      <c r="K3" s="5"/>
      <c r="L3" s="5"/>
      <c r="M3" s="5"/>
    </row>
    <row r="4" spans="1:13" x14ac:dyDescent="0.25">
      <c r="A4" s="6"/>
      <c r="C4" s="4"/>
      <c r="D4" s="4"/>
      <c r="E4" s="4"/>
      <c r="F4" s="4"/>
      <c r="G4" s="4"/>
      <c r="H4" s="4"/>
      <c r="I4" s="4"/>
      <c r="K4" s="5"/>
      <c r="L4" s="5"/>
      <c r="M4" s="5"/>
    </row>
    <row r="5" spans="1:13" x14ac:dyDescent="0.25">
      <c r="A5" s="6"/>
      <c r="D5" s="4"/>
      <c r="E5" s="4"/>
      <c r="F5" s="4"/>
      <c r="G5" s="4"/>
      <c r="H5" s="4"/>
      <c r="I5" s="4"/>
    </row>
    <row r="6" spans="1:13" x14ac:dyDescent="0.25">
      <c r="A6" s="6"/>
      <c r="B6" s="4"/>
      <c r="C6" s="4"/>
      <c r="D6" s="7"/>
      <c r="E6" s="4"/>
      <c r="F6" s="4"/>
      <c r="G6" s="4"/>
      <c r="H6" s="4"/>
      <c r="I6" s="4"/>
    </row>
    <row r="7" spans="1:13" x14ac:dyDescent="0.25">
      <c r="A7" s="6"/>
      <c r="B7" s="4"/>
      <c r="C7" s="4"/>
      <c r="D7" s="4"/>
      <c r="E7" s="7"/>
      <c r="F7" s="4"/>
      <c r="G7" s="4"/>
      <c r="H7" s="4"/>
      <c r="I7" s="4"/>
    </row>
    <row r="8" spans="1:13" x14ac:dyDescent="0.25">
      <c r="A8" s="6"/>
      <c r="B8" s="4"/>
      <c r="C8" s="4"/>
      <c r="D8" s="4"/>
      <c r="E8" s="4"/>
      <c r="F8" s="7"/>
      <c r="G8" s="4"/>
      <c r="H8" s="4"/>
      <c r="I8" s="4"/>
    </row>
    <row r="9" spans="1:13" x14ac:dyDescent="0.25">
      <c r="A9" s="6"/>
      <c r="B9" s="4"/>
      <c r="C9" s="4"/>
      <c r="D9" s="4"/>
      <c r="E9" s="4"/>
      <c r="F9" s="4"/>
      <c r="G9" s="7"/>
      <c r="H9" s="4"/>
      <c r="I9" s="4"/>
    </row>
    <row r="10" spans="1:13" x14ac:dyDescent="0.25">
      <c r="A10" s="6"/>
      <c r="B10" s="4"/>
      <c r="C10" s="4"/>
      <c r="D10" s="4"/>
      <c r="E10" s="4"/>
      <c r="F10" s="4"/>
      <c r="G10" s="4"/>
      <c r="H10" s="7"/>
      <c r="I10" s="4"/>
    </row>
    <row r="11" spans="1:13" x14ac:dyDescent="0.25">
      <c r="A11" s="6"/>
      <c r="B11" s="4"/>
      <c r="C11" s="4"/>
      <c r="D11" s="4"/>
      <c r="E11" s="4"/>
      <c r="F11" s="4"/>
      <c r="G11" s="4"/>
      <c r="H11" s="4"/>
      <c r="I11" s="7"/>
    </row>
    <row r="12" spans="1:13" x14ac:dyDescent="0.25">
      <c r="A12" s="5"/>
    </row>
    <row r="22" spans="4:4" x14ac:dyDescent="0.25">
      <c r="D22" s="3"/>
    </row>
    <row r="23" spans="4:4" x14ac:dyDescent="0.25">
      <c r="D23" s="3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239F-D17A-E84C-8B13-7C717B65A5B6}">
  <dimension ref="A1:W35"/>
  <sheetViews>
    <sheetView topLeftCell="H8" workbookViewId="0">
      <selection activeCell="O20" sqref="O20"/>
    </sheetView>
  </sheetViews>
  <sheetFormatPr defaultColWidth="10.625" defaultRowHeight="15.75" x14ac:dyDescent="0.25"/>
  <cols>
    <col min="1" max="1" width="10.5" style="1" customWidth="1"/>
    <col min="2" max="2" width="15.5" style="1" customWidth="1"/>
    <col min="3" max="3" width="19.5" style="1" customWidth="1"/>
    <col min="4" max="4" width="16.5" style="29" customWidth="1"/>
    <col min="5" max="5" width="20.375" style="1" customWidth="1"/>
    <col min="6" max="6" width="16.5" style="1" customWidth="1"/>
    <col min="7" max="7" width="14.375" style="1" customWidth="1"/>
    <col min="8" max="8" width="13.375" style="1" customWidth="1"/>
    <col min="9" max="10" width="19" style="1" customWidth="1"/>
    <col min="11" max="11" width="19.5" style="1" customWidth="1"/>
    <col min="12" max="12" width="14.125" style="1" customWidth="1"/>
    <col min="13" max="13" width="15.125" style="1" customWidth="1"/>
    <col min="14" max="15" width="14.875" style="1" customWidth="1"/>
    <col min="16" max="16" width="13" style="1" customWidth="1"/>
    <col min="17" max="17" width="12.625" style="1" customWidth="1"/>
    <col min="18" max="18" width="16.375" style="1" customWidth="1"/>
    <col min="19" max="19" width="16" style="1" customWidth="1"/>
    <col min="20" max="20" width="13.875" style="1" customWidth="1"/>
    <col min="21" max="21" width="15.625" style="1" customWidth="1"/>
    <col min="22" max="22" width="12.125" style="1" customWidth="1"/>
    <col min="23" max="23" width="12.625" style="1" customWidth="1"/>
  </cols>
  <sheetData>
    <row r="1" spans="1:23" ht="16.5" thickBot="1" x14ac:dyDescent="0.3"/>
    <row r="2" spans="1:23" ht="16.5" thickBot="1" x14ac:dyDescent="0.3">
      <c r="A2" s="69" t="s">
        <v>57</v>
      </c>
      <c r="B2" s="71"/>
      <c r="C2" s="69" t="s">
        <v>58</v>
      </c>
      <c r="D2" s="71"/>
      <c r="E2" s="69" t="s">
        <v>14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s="5" customFormat="1" ht="16.5" thickBot="1" x14ac:dyDescent="0.3">
      <c r="A3" s="23"/>
      <c r="B3" s="24"/>
      <c r="C3" s="21"/>
      <c r="D3" s="30"/>
      <c r="E3" s="69" t="s">
        <v>30</v>
      </c>
      <c r="F3" s="70"/>
      <c r="G3" s="70"/>
      <c r="H3" s="70"/>
      <c r="I3" s="70"/>
      <c r="J3" s="71"/>
      <c r="K3" s="69" t="s">
        <v>16</v>
      </c>
      <c r="L3" s="71"/>
      <c r="M3" s="69" t="s">
        <v>31</v>
      </c>
      <c r="N3" s="70"/>
      <c r="O3" s="70"/>
      <c r="P3" s="70"/>
      <c r="Q3" s="71"/>
      <c r="R3" s="69" t="s">
        <v>37</v>
      </c>
      <c r="S3" s="70"/>
      <c r="T3" s="71"/>
      <c r="U3" s="69" t="s">
        <v>33</v>
      </c>
      <c r="V3" s="70"/>
      <c r="W3" s="71"/>
    </row>
    <row r="4" spans="1:23" s="28" customFormat="1" ht="71.099999999999994" customHeight="1" x14ac:dyDescent="0.25">
      <c r="A4" s="25" t="s">
        <v>9</v>
      </c>
      <c r="B4" s="26" t="s">
        <v>11</v>
      </c>
      <c r="C4" s="25" t="s">
        <v>27</v>
      </c>
      <c r="D4" s="31" t="s">
        <v>12</v>
      </c>
      <c r="E4" s="25" t="s">
        <v>23</v>
      </c>
      <c r="F4" s="27" t="s">
        <v>24</v>
      </c>
      <c r="G4" s="27" t="s">
        <v>15</v>
      </c>
      <c r="H4" s="27" t="s">
        <v>25</v>
      </c>
      <c r="I4" s="27" t="s">
        <v>26</v>
      </c>
      <c r="J4" s="26" t="s">
        <v>35</v>
      </c>
      <c r="K4" s="25" t="s">
        <v>32</v>
      </c>
      <c r="L4" s="26" t="s">
        <v>17</v>
      </c>
      <c r="M4" s="25" t="s">
        <v>44</v>
      </c>
      <c r="N4" s="27" t="s">
        <v>45</v>
      </c>
      <c r="O4" s="27" t="s">
        <v>22</v>
      </c>
      <c r="P4" s="27" t="s">
        <v>46</v>
      </c>
      <c r="Q4" s="26" t="s">
        <v>36</v>
      </c>
      <c r="R4" s="25" t="s">
        <v>38</v>
      </c>
      <c r="S4" s="27" t="s">
        <v>39</v>
      </c>
      <c r="T4" s="26" t="s">
        <v>40</v>
      </c>
      <c r="U4" s="25" t="s">
        <v>42</v>
      </c>
      <c r="V4" s="27" t="s">
        <v>41</v>
      </c>
      <c r="W4" s="26" t="s">
        <v>43</v>
      </c>
    </row>
    <row r="5" spans="1:23" ht="29.1" customHeight="1" x14ac:dyDescent="0.25">
      <c r="A5" s="10" t="s">
        <v>10</v>
      </c>
      <c r="B5" s="53" t="s">
        <v>13</v>
      </c>
      <c r="C5" s="32">
        <v>65000</v>
      </c>
      <c r="D5" s="33">
        <f>C5/30</f>
        <v>2166.6666666666665</v>
      </c>
      <c r="E5" s="14" t="s">
        <v>18</v>
      </c>
      <c r="F5" s="47">
        <f>VLOOKUP(E5,'Planes and fuel'!$A$1:$C$3,2)</f>
        <v>140</v>
      </c>
      <c r="G5" s="15">
        <v>0.7</v>
      </c>
      <c r="H5" s="1">
        <f>F5*G5</f>
        <v>98</v>
      </c>
      <c r="I5" s="16">
        <v>4</v>
      </c>
      <c r="J5" s="11">
        <f>H5*I5</f>
        <v>392</v>
      </c>
      <c r="K5" s="14">
        <v>350</v>
      </c>
      <c r="L5" s="37">
        <f>J5*K5</f>
        <v>137200</v>
      </c>
      <c r="M5" s="12">
        <v>1601</v>
      </c>
      <c r="N5" s="1">
        <f>M5*I5</f>
        <v>6404</v>
      </c>
      <c r="O5" s="47">
        <f>VLOOKUP(E5,'Planes and fuel'!A1:C3,3)</f>
        <v>2.5099999999999998</v>
      </c>
      <c r="P5" s="38">
        <f>N5*O5</f>
        <v>16074.039999999999</v>
      </c>
      <c r="Q5" s="39">
        <f>P5*FUELPRICE</f>
        <v>16687.425366399999</v>
      </c>
      <c r="R5" s="14">
        <f>50+20+30</f>
        <v>100</v>
      </c>
      <c r="S5" s="38">
        <f>R5*H5</f>
        <v>9800</v>
      </c>
      <c r="T5" s="39">
        <f>S5*I5</f>
        <v>39200</v>
      </c>
      <c r="U5" s="38">
        <f>L5</f>
        <v>137200</v>
      </c>
      <c r="V5" s="38">
        <f>Q5+T5</f>
        <v>55887.425366399999</v>
      </c>
      <c r="W5" s="39">
        <f>U5-V5</f>
        <v>81312.574633600001</v>
      </c>
    </row>
    <row r="6" spans="1:23" ht="17.100000000000001" customHeight="1" x14ac:dyDescent="0.25">
      <c r="A6" s="10"/>
      <c r="B6" s="53"/>
      <c r="C6" s="32"/>
      <c r="D6" s="33"/>
      <c r="E6" s="14"/>
      <c r="F6" s="47"/>
      <c r="G6" s="15"/>
      <c r="I6" s="16"/>
      <c r="J6" s="11"/>
      <c r="K6" s="14"/>
      <c r="L6" s="37"/>
      <c r="M6" s="12"/>
      <c r="O6" s="47"/>
      <c r="P6" s="38"/>
      <c r="Q6" s="39"/>
      <c r="R6" s="14"/>
      <c r="S6" s="38"/>
      <c r="T6" s="39"/>
      <c r="U6" s="38"/>
      <c r="V6" s="38"/>
      <c r="W6" s="39"/>
    </row>
    <row r="7" spans="1:23" x14ac:dyDescent="0.25">
      <c r="A7" s="10">
        <v>1</v>
      </c>
      <c r="B7" s="54"/>
      <c r="C7" s="34"/>
      <c r="D7" s="33">
        <f t="shared" ref="D7:D16" si="0">C7/30</f>
        <v>0</v>
      </c>
      <c r="E7" s="14"/>
      <c r="F7" s="47" t="e">
        <f>VLOOKUP(E7,'Planes and fuel'!$A$1:$C$3,2)</f>
        <v>#N/A</v>
      </c>
      <c r="G7" s="15"/>
      <c r="H7" s="1" t="e">
        <f t="shared" ref="H7:H16" si="1">F7*G7</f>
        <v>#N/A</v>
      </c>
      <c r="I7" s="16"/>
      <c r="J7" s="11" t="e">
        <f t="shared" ref="J7:J16" si="2">H7*I7</f>
        <v>#N/A</v>
      </c>
      <c r="K7" s="14"/>
      <c r="L7" s="37" t="e">
        <f t="shared" ref="L7:L16" si="3">J7*K7</f>
        <v>#N/A</v>
      </c>
      <c r="M7" s="12"/>
      <c r="N7" s="1">
        <f t="shared" ref="N7:N16" si="4">M7*I7</f>
        <v>0</v>
      </c>
      <c r="O7" s="47" t="e">
        <f>VLOOKUP(E7,'Planes and fuel'!A2:C4,3)</f>
        <v>#N/A</v>
      </c>
      <c r="P7" s="40" t="e">
        <f t="shared" ref="P7:P16" si="5">N7*O7</f>
        <v>#N/A</v>
      </c>
      <c r="Q7" s="39" t="e">
        <f t="shared" ref="Q7:Q16" si="6">P7*FUELPRICE</f>
        <v>#N/A</v>
      </c>
      <c r="R7" s="14"/>
      <c r="S7" s="40" t="e">
        <f t="shared" ref="S7:S16" si="7">R7*H7</f>
        <v>#N/A</v>
      </c>
      <c r="T7" s="39" t="e">
        <f t="shared" ref="T7:T16" si="8">S7*I7</f>
        <v>#N/A</v>
      </c>
      <c r="U7" s="40" t="e">
        <f t="shared" ref="U7:U16" si="9">L7</f>
        <v>#N/A</v>
      </c>
      <c r="V7" s="40" t="e">
        <f t="shared" ref="V7:V16" si="10">Q7+T7</f>
        <v>#N/A</v>
      </c>
      <c r="W7" s="39" t="e">
        <f t="shared" ref="W7:W16" si="11">U7-V7</f>
        <v>#N/A</v>
      </c>
    </row>
    <row r="8" spans="1:23" x14ac:dyDescent="0.25">
      <c r="A8" s="10">
        <v>2</v>
      </c>
      <c r="B8" s="54"/>
      <c r="C8" s="34"/>
      <c r="D8" s="33">
        <f t="shared" si="0"/>
        <v>0</v>
      </c>
      <c r="E8" s="14"/>
      <c r="F8" s="47" t="e">
        <f>VLOOKUP(E8,'Planes and fuel'!$A$1:$C$3,2)</f>
        <v>#N/A</v>
      </c>
      <c r="G8" s="15"/>
      <c r="H8" s="1" t="e">
        <f t="shared" si="1"/>
        <v>#N/A</v>
      </c>
      <c r="I8" s="16"/>
      <c r="J8" s="11" t="e">
        <f t="shared" si="2"/>
        <v>#N/A</v>
      </c>
      <c r="K8" s="14"/>
      <c r="L8" s="37" t="e">
        <f t="shared" si="3"/>
        <v>#N/A</v>
      </c>
      <c r="M8" s="12"/>
      <c r="N8" s="1">
        <f t="shared" si="4"/>
        <v>0</v>
      </c>
      <c r="O8" s="47" t="e">
        <f>VLOOKUP(E8,'Planes and fuel'!A3:C5,3)</f>
        <v>#N/A</v>
      </c>
      <c r="P8" s="40" t="e">
        <f t="shared" si="5"/>
        <v>#N/A</v>
      </c>
      <c r="Q8" s="39" t="e">
        <f t="shared" si="6"/>
        <v>#N/A</v>
      </c>
      <c r="R8" s="14"/>
      <c r="S8" s="40" t="e">
        <f t="shared" si="7"/>
        <v>#N/A</v>
      </c>
      <c r="T8" s="39" t="e">
        <f t="shared" si="8"/>
        <v>#N/A</v>
      </c>
      <c r="U8" s="40" t="e">
        <f t="shared" si="9"/>
        <v>#N/A</v>
      </c>
      <c r="V8" s="40" t="e">
        <f t="shared" si="10"/>
        <v>#N/A</v>
      </c>
      <c r="W8" s="39" t="e">
        <f t="shared" si="11"/>
        <v>#N/A</v>
      </c>
    </row>
    <row r="9" spans="1:23" x14ac:dyDescent="0.25">
      <c r="A9" s="10">
        <v>3</v>
      </c>
      <c r="B9" s="54"/>
      <c r="C9" s="34"/>
      <c r="D9" s="33">
        <f t="shared" si="0"/>
        <v>0</v>
      </c>
      <c r="E9" s="14"/>
      <c r="F9" s="47" t="e">
        <f>VLOOKUP(E9,'Planes and fuel'!$A$1:$C$3,2)</f>
        <v>#N/A</v>
      </c>
      <c r="G9" s="15"/>
      <c r="H9" s="1" t="e">
        <f t="shared" si="1"/>
        <v>#N/A</v>
      </c>
      <c r="I9" s="16"/>
      <c r="J9" s="11" t="e">
        <f t="shared" si="2"/>
        <v>#N/A</v>
      </c>
      <c r="K9" s="14"/>
      <c r="L9" s="37" t="e">
        <f t="shared" si="3"/>
        <v>#N/A</v>
      </c>
      <c r="M9" s="12"/>
      <c r="N9" s="1">
        <f t="shared" si="4"/>
        <v>0</v>
      </c>
      <c r="O9" s="47" t="e">
        <f>VLOOKUP(E9,'Planes and fuel'!A4:C6,3)</f>
        <v>#N/A</v>
      </c>
      <c r="P9" s="40" t="e">
        <f t="shared" si="5"/>
        <v>#N/A</v>
      </c>
      <c r="Q9" s="39" t="e">
        <f t="shared" si="6"/>
        <v>#N/A</v>
      </c>
      <c r="R9" s="14"/>
      <c r="S9" s="40" t="e">
        <f t="shared" si="7"/>
        <v>#N/A</v>
      </c>
      <c r="T9" s="39" t="e">
        <f t="shared" si="8"/>
        <v>#N/A</v>
      </c>
      <c r="U9" s="40" t="e">
        <f t="shared" si="9"/>
        <v>#N/A</v>
      </c>
      <c r="V9" s="40" t="e">
        <f t="shared" si="10"/>
        <v>#N/A</v>
      </c>
      <c r="W9" s="39" t="e">
        <f t="shared" si="11"/>
        <v>#N/A</v>
      </c>
    </row>
    <row r="10" spans="1:23" x14ac:dyDescent="0.25">
      <c r="A10" s="10">
        <v>4</v>
      </c>
      <c r="B10" s="54"/>
      <c r="C10" s="34"/>
      <c r="D10" s="33">
        <f t="shared" si="0"/>
        <v>0</v>
      </c>
      <c r="E10" s="14"/>
      <c r="F10" s="47" t="e">
        <f>VLOOKUP(E10,'Planes and fuel'!$A$1:$C$3,2)</f>
        <v>#N/A</v>
      </c>
      <c r="G10" s="15"/>
      <c r="H10" s="1" t="e">
        <f t="shared" si="1"/>
        <v>#N/A</v>
      </c>
      <c r="I10" s="16"/>
      <c r="J10" s="11" t="e">
        <f t="shared" si="2"/>
        <v>#N/A</v>
      </c>
      <c r="K10" s="14"/>
      <c r="L10" s="37" t="e">
        <f t="shared" si="3"/>
        <v>#N/A</v>
      </c>
      <c r="M10" s="12"/>
      <c r="N10" s="1">
        <f t="shared" si="4"/>
        <v>0</v>
      </c>
      <c r="O10" s="47" t="e">
        <f>VLOOKUP(E10,'Planes and fuel'!A5:C7,3)</f>
        <v>#N/A</v>
      </c>
      <c r="P10" s="40" t="e">
        <f t="shared" si="5"/>
        <v>#N/A</v>
      </c>
      <c r="Q10" s="39" t="e">
        <f t="shared" si="6"/>
        <v>#N/A</v>
      </c>
      <c r="R10" s="14"/>
      <c r="S10" s="40" t="e">
        <f t="shared" si="7"/>
        <v>#N/A</v>
      </c>
      <c r="T10" s="39" t="e">
        <f t="shared" si="8"/>
        <v>#N/A</v>
      </c>
      <c r="U10" s="40" t="e">
        <f t="shared" si="9"/>
        <v>#N/A</v>
      </c>
      <c r="V10" s="40" t="e">
        <f t="shared" si="10"/>
        <v>#N/A</v>
      </c>
      <c r="W10" s="39" t="e">
        <f t="shared" si="11"/>
        <v>#N/A</v>
      </c>
    </row>
    <row r="11" spans="1:23" x14ac:dyDescent="0.25">
      <c r="A11" s="10">
        <v>5</v>
      </c>
      <c r="B11" s="54"/>
      <c r="C11" s="34"/>
      <c r="D11" s="33">
        <f t="shared" si="0"/>
        <v>0</v>
      </c>
      <c r="E11" s="14"/>
      <c r="F11" s="47" t="e">
        <f>VLOOKUP(E11,'Planes and fuel'!$A$1:$C$3,2)</f>
        <v>#N/A</v>
      </c>
      <c r="G11" s="15"/>
      <c r="H11" s="1" t="e">
        <f t="shared" si="1"/>
        <v>#N/A</v>
      </c>
      <c r="I11" s="16"/>
      <c r="J11" s="11" t="e">
        <f t="shared" si="2"/>
        <v>#N/A</v>
      </c>
      <c r="K11" s="14"/>
      <c r="L11" s="37" t="e">
        <f t="shared" si="3"/>
        <v>#N/A</v>
      </c>
      <c r="M11" s="12"/>
      <c r="N11" s="1">
        <f t="shared" si="4"/>
        <v>0</v>
      </c>
      <c r="O11" s="47" t="e">
        <f>VLOOKUP(E11,'Planes and fuel'!A6:C8,3)</f>
        <v>#N/A</v>
      </c>
      <c r="P11" s="40" t="e">
        <f t="shared" si="5"/>
        <v>#N/A</v>
      </c>
      <c r="Q11" s="39" t="e">
        <f t="shared" si="6"/>
        <v>#N/A</v>
      </c>
      <c r="R11" s="14"/>
      <c r="S11" s="40" t="e">
        <f t="shared" si="7"/>
        <v>#N/A</v>
      </c>
      <c r="T11" s="39" t="e">
        <f t="shared" si="8"/>
        <v>#N/A</v>
      </c>
      <c r="U11" s="40" t="e">
        <f t="shared" si="9"/>
        <v>#N/A</v>
      </c>
      <c r="V11" s="40" t="e">
        <f t="shared" si="10"/>
        <v>#N/A</v>
      </c>
      <c r="W11" s="39" t="e">
        <f t="shared" si="11"/>
        <v>#N/A</v>
      </c>
    </row>
    <row r="12" spans="1:23" x14ac:dyDescent="0.25">
      <c r="A12" s="10">
        <v>6</v>
      </c>
      <c r="B12" s="54"/>
      <c r="C12" s="34"/>
      <c r="D12" s="33">
        <f t="shared" si="0"/>
        <v>0</v>
      </c>
      <c r="E12" s="14"/>
      <c r="F12" s="47" t="e">
        <f>VLOOKUP(E12,'Planes and fuel'!$A$1:$C$3,2)</f>
        <v>#N/A</v>
      </c>
      <c r="G12" s="15"/>
      <c r="H12" s="1" t="e">
        <f t="shared" si="1"/>
        <v>#N/A</v>
      </c>
      <c r="I12" s="16"/>
      <c r="J12" s="11" t="e">
        <f t="shared" si="2"/>
        <v>#N/A</v>
      </c>
      <c r="K12" s="14"/>
      <c r="L12" s="37" t="e">
        <f t="shared" si="3"/>
        <v>#N/A</v>
      </c>
      <c r="M12" s="12"/>
      <c r="N12" s="1">
        <f t="shared" si="4"/>
        <v>0</v>
      </c>
      <c r="O12" s="47" t="e">
        <f>VLOOKUP(E12,'Planes and fuel'!A7:C9,3)</f>
        <v>#N/A</v>
      </c>
      <c r="P12" s="40" t="e">
        <f t="shared" si="5"/>
        <v>#N/A</v>
      </c>
      <c r="Q12" s="39" t="e">
        <f t="shared" si="6"/>
        <v>#N/A</v>
      </c>
      <c r="R12" s="14"/>
      <c r="S12" s="40" t="e">
        <f t="shared" si="7"/>
        <v>#N/A</v>
      </c>
      <c r="T12" s="39" t="e">
        <f t="shared" si="8"/>
        <v>#N/A</v>
      </c>
      <c r="U12" s="40" t="e">
        <f t="shared" si="9"/>
        <v>#N/A</v>
      </c>
      <c r="V12" s="40" t="e">
        <f t="shared" si="10"/>
        <v>#N/A</v>
      </c>
      <c r="W12" s="39" t="e">
        <f t="shared" si="11"/>
        <v>#N/A</v>
      </c>
    </row>
    <row r="13" spans="1:23" x14ac:dyDescent="0.25">
      <c r="A13" s="10">
        <v>7</v>
      </c>
      <c r="B13" s="54"/>
      <c r="C13" s="34"/>
      <c r="D13" s="33">
        <f t="shared" si="0"/>
        <v>0</v>
      </c>
      <c r="E13" s="14"/>
      <c r="F13" s="47" t="e">
        <f>VLOOKUP(E13,'Planes and fuel'!$A$1:$C$3,2)</f>
        <v>#N/A</v>
      </c>
      <c r="G13" s="15"/>
      <c r="H13" s="1" t="e">
        <f t="shared" si="1"/>
        <v>#N/A</v>
      </c>
      <c r="I13" s="16"/>
      <c r="J13" s="11" t="e">
        <f t="shared" si="2"/>
        <v>#N/A</v>
      </c>
      <c r="K13" s="14"/>
      <c r="L13" s="37" t="e">
        <f t="shared" si="3"/>
        <v>#N/A</v>
      </c>
      <c r="M13" s="12"/>
      <c r="N13" s="1">
        <f t="shared" si="4"/>
        <v>0</v>
      </c>
      <c r="O13" s="47" t="e">
        <f>VLOOKUP(E13,'Planes and fuel'!A8:C10,3)</f>
        <v>#N/A</v>
      </c>
      <c r="P13" s="40" t="e">
        <f t="shared" si="5"/>
        <v>#N/A</v>
      </c>
      <c r="Q13" s="39" t="e">
        <f t="shared" si="6"/>
        <v>#N/A</v>
      </c>
      <c r="R13" s="14"/>
      <c r="S13" s="40" t="e">
        <f t="shared" si="7"/>
        <v>#N/A</v>
      </c>
      <c r="T13" s="39" t="e">
        <f t="shared" si="8"/>
        <v>#N/A</v>
      </c>
      <c r="U13" s="40" t="e">
        <f t="shared" si="9"/>
        <v>#N/A</v>
      </c>
      <c r="V13" s="40" t="e">
        <f t="shared" si="10"/>
        <v>#N/A</v>
      </c>
      <c r="W13" s="39" t="e">
        <f t="shared" si="11"/>
        <v>#N/A</v>
      </c>
    </row>
    <row r="14" spans="1:23" x14ac:dyDescent="0.25">
      <c r="A14" s="10">
        <v>8</v>
      </c>
      <c r="B14" s="54"/>
      <c r="C14" s="34"/>
      <c r="D14" s="33">
        <f t="shared" si="0"/>
        <v>0</v>
      </c>
      <c r="E14" s="14"/>
      <c r="F14" s="47" t="e">
        <f>VLOOKUP(E14,'Planes and fuel'!$A$1:$C$3,2)</f>
        <v>#N/A</v>
      </c>
      <c r="G14" s="15"/>
      <c r="H14" s="1" t="e">
        <f t="shared" si="1"/>
        <v>#N/A</v>
      </c>
      <c r="I14" s="16"/>
      <c r="J14" s="11" t="e">
        <f t="shared" si="2"/>
        <v>#N/A</v>
      </c>
      <c r="K14" s="14"/>
      <c r="L14" s="37" t="e">
        <f t="shared" si="3"/>
        <v>#N/A</v>
      </c>
      <c r="M14" s="12"/>
      <c r="N14" s="1">
        <f t="shared" si="4"/>
        <v>0</v>
      </c>
      <c r="O14" s="47" t="e">
        <f>VLOOKUP(E14,'Planes and fuel'!A9:C11,3)</f>
        <v>#N/A</v>
      </c>
      <c r="P14" s="40" t="e">
        <f t="shared" si="5"/>
        <v>#N/A</v>
      </c>
      <c r="Q14" s="39" t="e">
        <f t="shared" si="6"/>
        <v>#N/A</v>
      </c>
      <c r="R14" s="14"/>
      <c r="S14" s="40" t="e">
        <f t="shared" si="7"/>
        <v>#N/A</v>
      </c>
      <c r="T14" s="39" t="e">
        <f t="shared" si="8"/>
        <v>#N/A</v>
      </c>
      <c r="U14" s="40" t="e">
        <f t="shared" si="9"/>
        <v>#N/A</v>
      </c>
      <c r="V14" s="40" t="e">
        <f t="shared" si="10"/>
        <v>#N/A</v>
      </c>
      <c r="W14" s="39" t="e">
        <f t="shared" si="11"/>
        <v>#N/A</v>
      </c>
    </row>
    <row r="15" spans="1:23" x14ac:dyDescent="0.25">
      <c r="A15" s="10">
        <v>9</v>
      </c>
      <c r="B15" s="54"/>
      <c r="C15" s="34"/>
      <c r="D15" s="33">
        <f t="shared" si="0"/>
        <v>0</v>
      </c>
      <c r="E15" s="14"/>
      <c r="F15" s="47" t="e">
        <f>VLOOKUP(E15,'Planes and fuel'!$A$1:$C$3,2)</f>
        <v>#N/A</v>
      </c>
      <c r="G15" s="15"/>
      <c r="H15" s="1" t="e">
        <f t="shared" si="1"/>
        <v>#N/A</v>
      </c>
      <c r="I15" s="16"/>
      <c r="J15" s="11" t="e">
        <f t="shared" si="2"/>
        <v>#N/A</v>
      </c>
      <c r="K15" s="14"/>
      <c r="L15" s="37" t="e">
        <f t="shared" si="3"/>
        <v>#N/A</v>
      </c>
      <c r="M15" s="12"/>
      <c r="N15" s="1">
        <f t="shared" si="4"/>
        <v>0</v>
      </c>
      <c r="O15" s="47" t="e">
        <f>VLOOKUP(E15,'Planes and fuel'!A10:C12,3)</f>
        <v>#N/A</v>
      </c>
      <c r="P15" s="40" t="e">
        <f t="shared" si="5"/>
        <v>#N/A</v>
      </c>
      <c r="Q15" s="39" t="e">
        <f t="shared" si="6"/>
        <v>#N/A</v>
      </c>
      <c r="R15" s="14"/>
      <c r="S15" s="40" t="e">
        <f t="shared" si="7"/>
        <v>#N/A</v>
      </c>
      <c r="T15" s="39" t="e">
        <f t="shared" si="8"/>
        <v>#N/A</v>
      </c>
      <c r="U15" s="40" t="e">
        <f t="shared" si="9"/>
        <v>#N/A</v>
      </c>
      <c r="V15" s="40" t="e">
        <f t="shared" si="10"/>
        <v>#N/A</v>
      </c>
      <c r="W15" s="39" t="e">
        <f t="shared" si="11"/>
        <v>#N/A</v>
      </c>
    </row>
    <row r="16" spans="1:23" ht="16.5" thickBot="1" x14ac:dyDescent="0.3">
      <c r="A16" s="55">
        <v>10</v>
      </c>
      <c r="B16" s="56"/>
      <c r="C16" s="35"/>
      <c r="D16" s="36">
        <f t="shared" si="0"/>
        <v>0</v>
      </c>
      <c r="E16" s="17"/>
      <c r="F16" s="48" t="e">
        <f>VLOOKUP(E16,'Planes and fuel'!$A$1:$C$3,2)</f>
        <v>#N/A</v>
      </c>
      <c r="G16" s="43"/>
      <c r="H16" s="18" t="e">
        <f t="shared" si="1"/>
        <v>#N/A</v>
      </c>
      <c r="I16" s="19"/>
      <c r="J16" s="20" t="e">
        <f t="shared" si="2"/>
        <v>#N/A</v>
      </c>
      <c r="K16" s="17"/>
      <c r="L16" s="44" t="e">
        <f t="shared" si="3"/>
        <v>#N/A</v>
      </c>
      <c r="M16" s="13"/>
      <c r="N16" s="18">
        <f t="shared" si="4"/>
        <v>0</v>
      </c>
      <c r="O16" s="48" t="e">
        <f>VLOOKUP(E16,'Planes and fuel'!A11:C13,3)</f>
        <v>#N/A</v>
      </c>
      <c r="P16" s="41" t="e">
        <f t="shared" si="5"/>
        <v>#N/A</v>
      </c>
      <c r="Q16" s="42" t="e">
        <f t="shared" si="6"/>
        <v>#N/A</v>
      </c>
      <c r="R16" s="17"/>
      <c r="S16" s="41" t="e">
        <f t="shared" si="7"/>
        <v>#N/A</v>
      </c>
      <c r="T16" s="42" t="e">
        <f t="shared" si="8"/>
        <v>#N/A</v>
      </c>
      <c r="U16" s="41" t="e">
        <f t="shared" si="9"/>
        <v>#N/A</v>
      </c>
      <c r="V16" s="41" t="e">
        <f t="shared" si="10"/>
        <v>#N/A</v>
      </c>
      <c r="W16" s="42" t="e">
        <f t="shared" si="11"/>
        <v>#N/A</v>
      </c>
    </row>
    <row r="17" spans="1:23" ht="16.5" thickBot="1" x14ac:dyDescent="0.3"/>
    <row r="18" spans="1:23" ht="16.5" thickBot="1" x14ac:dyDescent="0.3">
      <c r="R18" s="22" t="s">
        <v>54</v>
      </c>
      <c r="U18" s="52" t="e">
        <f>SUM(U7:U16)</f>
        <v>#N/A</v>
      </c>
      <c r="V18" s="52" t="e">
        <f>SUM(V7:V16)</f>
        <v>#N/A</v>
      </c>
      <c r="W18" s="52" t="e">
        <f>SUM(W7:W16)</f>
        <v>#N/A</v>
      </c>
    </row>
    <row r="20" spans="1:23" ht="120" customHeight="1" x14ac:dyDescent="0.25">
      <c r="A20" s="45" t="s">
        <v>47</v>
      </c>
      <c r="B20" s="46" t="s">
        <v>56</v>
      </c>
      <c r="C20" s="49" t="s">
        <v>59</v>
      </c>
      <c r="D20" s="46" t="s">
        <v>52</v>
      </c>
      <c r="E20" s="49" t="s">
        <v>55</v>
      </c>
      <c r="F20" s="50" t="s">
        <v>62</v>
      </c>
      <c r="G20" s="49" t="s">
        <v>48</v>
      </c>
      <c r="H20" s="46" t="s">
        <v>52</v>
      </c>
      <c r="I20" s="49" t="s">
        <v>63</v>
      </c>
      <c r="J20" s="46" t="s">
        <v>53</v>
      </c>
      <c r="K20" s="49" t="s">
        <v>49</v>
      </c>
      <c r="L20" s="46" t="s">
        <v>52</v>
      </c>
      <c r="M20" s="49" t="s">
        <v>50</v>
      </c>
      <c r="N20" s="46" t="s">
        <v>52</v>
      </c>
      <c r="O20" s="50" t="s">
        <v>64</v>
      </c>
      <c r="P20" s="46" t="s">
        <v>52</v>
      </c>
      <c r="Q20" s="46" t="s">
        <v>52</v>
      </c>
      <c r="R20" s="49" t="s">
        <v>51</v>
      </c>
      <c r="S20" s="46" t="s">
        <v>52</v>
      </c>
      <c r="T20" s="46" t="s">
        <v>52</v>
      </c>
      <c r="U20" s="46" t="s">
        <v>52</v>
      </c>
      <c r="V20" s="46" t="s">
        <v>52</v>
      </c>
      <c r="W20" s="46" t="s">
        <v>52</v>
      </c>
    </row>
    <row r="22" spans="1:23" x14ac:dyDescent="0.25">
      <c r="E22" s="22"/>
    </row>
    <row r="23" spans="1:23" x14ac:dyDescent="0.25">
      <c r="E23" s="8"/>
    </row>
    <row r="25" spans="1:23" x14ac:dyDescent="0.25">
      <c r="A25" s="22" t="s">
        <v>34</v>
      </c>
      <c r="S25" s="38"/>
      <c r="T25" s="40"/>
    </row>
    <row r="26" spans="1:23" x14ac:dyDescent="0.25">
      <c r="A26" s="8" t="s">
        <v>28</v>
      </c>
      <c r="C26" s="51">
        <f>683*1.52</f>
        <v>1038.1600000000001</v>
      </c>
      <c r="S26" s="40"/>
      <c r="T26" s="40"/>
    </row>
    <row r="27" spans="1:23" x14ac:dyDescent="0.25">
      <c r="A27" s="8" t="s">
        <v>29</v>
      </c>
      <c r="C27" s="9">
        <f>C26/1000</f>
        <v>1.03816</v>
      </c>
      <c r="S27" s="40"/>
      <c r="T27" s="40"/>
    </row>
    <row r="28" spans="1:23" x14ac:dyDescent="0.25">
      <c r="S28" s="40"/>
      <c r="T28" s="40"/>
    </row>
    <row r="29" spans="1:23" x14ac:dyDescent="0.25">
      <c r="S29" s="40"/>
      <c r="T29" s="40"/>
    </row>
    <row r="30" spans="1:23" x14ac:dyDescent="0.25">
      <c r="S30" s="40"/>
      <c r="T30" s="40"/>
    </row>
    <row r="31" spans="1:23" x14ac:dyDescent="0.25">
      <c r="S31" s="40"/>
      <c r="T31" s="40"/>
    </row>
    <row r="32" spans="1:23" x14ac:dyDescent="0.25">
      <c r="S32" s="40"/>
      <c r="T32" s="40"/>
    </row>
    <row r="33" spans="19:20" x14ac:dyDescent="0.25">
      <c r="S33" s="40"/>
      <c r="T33" s="40"/>
    </row>
    <row r="34" spans="19:20" x14ac:dyDescent="0.25">
      <c r="S34" s="40"/>
      <c r="T34" s="40"/>
    </row>
    <row r="35" spans="19:20" x14ac:dyDescent="0.25">
      <c r="S35" s="40"/>
      <c r="T35" s="40"/>
    </row>
  </sheetData>
  <mergeCells count="8">
    <mergeCell ref="U3:W3"/>
    <mergeCell ref="R3:T3"/>
    <mergeCell ref="E3:J3"/>
    <mergeCell ref="A2:B2"/>
    <mergeCell ref="E2:W2"/>
    <mergeCell ref="C2:D2"/>
    <mergeCell ref="K3:L3"/>
    <mergeCell ref="M3:Q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D238EB-DD54-D442-B8E7-3ACC8B526609}">
          <x14:formula1>
            <xm:f>'Planes and fuel'!$A$2:$A$3</xm:f>
          </x14:formula1>
          <xm:sqref>E5:E16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5AAF-0C8A-A947-B21A-759B1DABDCC2}">
  <dimension ref="A1:C3"/>
  <sheetViews>
    <sheetView workbookViewId="0">
      <selection activeCell="H12" sqref="H12"/>
    </sheetView>
  </sheetViews>
  <sheetFormatPr defaultColWidth="10.625" defaultRowHeight="15.75" x14ac:dyDescent="0.25"/>
  <cols>
    <col min="1" max="1" width="17.5" customWidth="1"/>
  </cols>
  <sheetData>
    <row r="1" spans="1:3" x14ac:dyDescent="0.25">
      <c r="B1" t="s">
        <v>21</v>
      </c>
      <c r="C1" t="s">
        <v>20</v>
      </c>
    </row>
    <row r="2" spans="1:3" x14ac:dyDescent="0.25">
      <c r="A2" t="s">
        <v>19</v>
      </c>
      <c r="B2">
        <v>220</v>
      </c>
      <c r="C2">
        <v>3.47</v>
      </c>
    </row>
    <row r="3" spans="1:3" x14ac:dyDescent="0.25">
      <c r="A3" t="s">
        <v>18</v>
      </c>
      <c r="B3">
        <v>140</v>
      </c>
      <c r="C3">
        <v>2.5099999999999998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Distances</vt:lpstr>
      <vt:lpstr>Populations</vt:lpstr>
      <vt:lpstr>Passengers</vt:lpstr>
      <vt:lpstr>Model</vt:lpstr>
      <vt:lpstr>Planes and fuel</vt:lpstr>
      <vt:lpstr>FUELPRICE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Halliday</dc:creator>
  <cp:lastModifiedBy>Felicity Clissold</cp:lastModifiedBy>
  <dcterms:created xsi:type="dcterms:W3CDTF">2024-01-16T23:35:17Z</dcterms:created>
  <dcterms:modified xsi:type="dcterms:W3CDTF">2024-02-05T23:26:03Z</dcterms:modified>
</cp:coreProperties>
</file>